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banova\Downloads\"/>
    </mc:Choice>
  </mc:AlternateContent>
  <xr:revisionPtr revIDLastSave="0" documentId="13_ncr:1_{BEC44881-DC76-432D-95F3-A21B26C682CC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Услуги охраны, администраторов" sheetId="1" r:id="rId1"/>
  </sheets>
  <calcPr calcId="179021"/>
</workbook>
</file>

<file path=xl/calcChain.xml><?xml version="1.0" encoding="utf-8"?>
<calcChain xmlns="http://schemas.openxmlformats.org/spreadsheetml/2006/main">
  <c r="E14" i="1" l="1"/>
  <c r="F18" i="1" l="1"/>
  <c r="E18" i="1" l="1"/>
  <c r="K18" i="1"/>
  <c r="G18" i="1" l="1"/>
  <c r="H18" i="1" s="1"/>
  <c r="I18" i="1" l="1"/>
  <c r="D14" i="1" l="1"/>
  <c r="G14" i="1" l="1"/>
  <c r="J18" i="1"/>
  <c r="L18" i="1" s="1"/>
  <c r="C10" i="1"/>
  <c r="D10" i="1"/>
  <c r="B10" i="1"/>
  <c r="E8" i="1"/>
  <c r="E9" i="1"/>
  <c r="M18" i="1" l="1"/>
  <c r="N18" i="1" s="1"/>
  <c r="E10" i="1"/>
  <c r="H14" i="1" s="1"/>
  <c r="O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tc={000800E8-0015-4A63-BCCF-005C00670084}</author>
  </authors>
  <commentList>
    <comment ref="J18" authorId="0" shapeId="0" xr:uid="{ECC992B6-9C1B-4A58-90F6-BD03AC9C7899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Сентякова Екатерина: материалы 1% от ФОТ
</t>
        </r>
      </text>
    </comment>
  </commentList>
</comments>
</file>

<file path=xl/sharedStrings.xml><?xml version="1.0" encoding="utf-8"?>
<sst xmlns="http://schemas.openxmlformats.org/spreadsheetml/2006/main" count="38" uniqueCount="36">
  <si>
    <t>Итого</t>
  </si>
  <si>
    <t>Рентабельность УК 10%, руб.</t>
  </si>
  <si>
    <t>Итого стоимость с рентабельностью, руб.</t>
  </si>
  <si>
    <t>Тариф, руб./м2</t>
  </si>
  <si>
    <t>Площадь жилая, м2</t>
  </si>
  <si>
    <t>Площадь нежилая, м2</t>
  </si>
  <si>
    <t>Площадь общая, м2</t>
  </si>
  <si>
    <t>Тюльпанов 2</t>
  </si>
  <si>
    <t>Тюльпанов 2/1</t>
  </si>
  <si>
    <t>Тюльпанов 2/2</t>
  </si>
  <si>
    <t xml:space="preserve">Стоимость по КП, руб. </t>
  </si>
  <si>
    <t>Наименование поставщика</t>
  </si>
  <si>
    <t>Служба охраны</t>
  </si>
  <si>
    <t>Налог при УСН, руб.</t>
  </si>
  <si>
    <t>Сл.администраторов территории</t>
  </si>
  <si>
    <t xml:space="preserve">Должность  </t>
  </si>
  <si>
    <t>Кол-во</t>
  </si>
  <si>
    <t>Оклад</t>
  </si>
  <si>
    <t>ФОТ</t>
  </si>
  <si>
    <t xml:space="preserve">Резерв отп.
</t>
  </si>
  <si>
    <t>ФОТ_итого</t>
  </si>
  <si>
    <t>Страховые взносы</t>
  </si>
  <si>
    <t>Канцтовары, материалы</t>
  </si>
  <si>
    <t>Спецодежда</t>
  </si>
  <si>
    <t xml:space="preserve">ИТОГО 
РАСХОДЫ </t>
  </si>
  <si>
    <t>Тариф_проект</t>
  </si>
  <si>
    <t>Доплата за работу в праздничные дни</t>
  </si>
  <si>
    <t>Налог при УСН</t>
  </si>
  <si>
    <t>Рентабельность УК 10%</t>
  </si>
  <si>
    <t>Наименование услуги</t>
  </si>
  <si>
    <t>Площади домов:</t>
  </si>
  <si>
    <t>Расчет тарифа на содержание службы администраторов территории</t>
  </si>
  <si>
    <t>Расчет тарифа на содержание службы охраны</t>
  </si>
  <si>
    <t xml:space="preserve">ООО "ОО "Гепард"  </t>
  </si>
  <si>
    <t xml:space="preserve">Администратор территории  </t>
  </si>
  <si>
    <t>Приложение № 3.1 - РАСЧЕТ ТАРИФОВ НА СОДЕРЖАНИЕ СЛУЖБЫ                                                                АДМИНИСТРАТОРОВ ТЕРРИТОРИИ     /     СЛУЖБЫ ОХРАНЫ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</si>
</sst>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</font>
    <font>
      <sz val="9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3" fontId="9" fillId="0" borderId="18" xfId="1" applyNumberFormat="1" applyFont="1" applyBorder="1" applyAlignment="1">
      <alignment horizontal="center" vertical="center" wrapText="1"/>
    </xf>
    <xf numFmtId="3" fontId="9" fillId="0" borderId="19" xfId="1" applyNumberFormat="1" applyFont="1" applyBorder="1" applyAlignment="1">
      <alignment horizontal="center" vertical="center" wrapText="1"/>
    </xf>
    <xf numFmtId="3" fontId="6" fillId="0" borderId="14" xfId="1" applyNumberFormat="1" applyFont="1" applyBorder="1" applyAlignment="1">
      <alignment horizontal="center" wrapText="1"/>
    </xf>
    <xf numFmtId="3" fontId="6" fillId="0" borderId="15" xfId="1" applyNumberFormat="1" applyFont="1" applyBorder="1" applyAlignment="1">
      <alignment horizontal="center" wrapText="1"/>
    </xf>
    <xf numFmtId="3" fontId="6" fillId="0" borderId="15" xfId="1" applyNumberFormat="1" applyFont="1" applyBorder="1" applyAlignment="1">
      <alignment horizontal="center"/>
    </xf>
    <xf numFmtId="3" fontId="6" fillId="0" borderId="20" xfId="1" applyNumberFormat="1" applyFont="1" applyBorder="1" applyAlignment="1">
      <alignment horizontal="center"/>
    </xf>
    <xf numFmtId="3" fontId="6" fillId="0" borderId="21" xfId="1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9" fillId="0" borderId="16" xfId="1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1" fillId="0" borderId="0" xfId="0" applyNumberFormat="1" applyFont="1"/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_бюджет 2008 (11.02.08) на утверждение" xfId="1" xr:uid="{62FBBFF8-F4A9-4355-A8DC-EA82EEF7E7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"/>
  <sheetViews>
    <sheetView tabSelected="1" zoomScale="90" zoomScaleNormal="90" workbookViewId="0">
      <selection activeCell="O13" sqref="O13"/>
    </sheetView>
  </sheetViews>
  <sheetFormatPr defaultRowHeight="12" x14ac:dyDescent="0.25"/>
  <cols>
    <col min="1" max="1" width="20.33203125" style="1" customWidth="1"/>
    <col min="2" max="2" width="15" style="1" customWidth="1"/>
    <col min="3" max="3" width="13.77734375" style="1" customWidth="1"/>
    <col min="4" max="4" width="12.88671875" style="1" customWidth="1"/>
    <col min="5" max="6" width="13" style="1" customWidth="1"/>
    <col min="7" max="7" width="17.21875" style="1" customWidth="1"/>
    <col min="8" max="8" width="13.6640625" style="1" customWidth="1"/>
    <col min="9" max="9" width="12.6640625" style="1" customWidth="1"/>
    <col min="10" max="10" width="11.88671875" style="1" customWidth="1"/>
    <col min="11" max="11" width="11" style="1" customWidth="1"/>
    <col min="12" max="12" width="10.88671875" style="1" customWidth="1"/>
    <col min="13" max="13" width="11.5546875" style="1" customWidth="1"/>
    <col min="14" max="14" width="10.44140625" style="1" customWidth="1"/>
    <col min="15" max="15" width="14.6640625" style="1" customWidth="1"/>
    <col min="16" max="16" width="12.6640625" style="1" customWidth="1"/>
    <col min="17" max="16384" width="8.88671875" style="1"/>
  </cols>
  <sheetData>
    <row r="1" spans="1:16" ht="12" customHeight="1" x14ac:dyDescent="0.25">
      <c r="J1" s="39" t="s">
        <v>35</v>
      </c>
      <c r="K1" s="40"/>
      <c r="L1" s="40"/>
      <c r="M1" s="40"/>
      <c r="N1" s="40"/>
      <c r="O1" s="40"/>
      <c r="P1" s="40"/>
    </row>
    <row r="2" spans="1:16" ht="12" customHeight="1" x14ac:dyDescent="0.25">
      <c r="J2" s="40"/>
      <c r="K2" s="40"/>
      <c r="L2" s="40"/>
      <c r="M2" s="40"/>
      <c r="N2" s="40"/>
      <c r="O2" s="40"/>
      <c r="P2" s="40"/>
    </row>
    <row r="3" spans="1:16" ht="12" customHeight="1" x14ac:dyDescent="0.25">
      <c r="J3" s="40"/>
      <c r="K3" s="40"/>
      <c r="L3" s="40"/>
      <c r="M3" s="40"/>
      <c r="N3" s="40"/>
      <c r="O3" s="40"/>
      <c r="P3" s="40"/>
    </row>
    <row r="4" spans="1:16" ht="12" customHeight="1" x14ac:dyDescent="0.25">
      <c r="J4" s="40"/>
      <c r="K4" s="40"/>
      <c r="L4" s="40"/>
      <c r="M4" s="40"/>
      <c r="N4" s="40"/>
      <c r="O4" s="40"/>
      <c r="P4" s="40"/>
    </row>
    <row r="6" spans="1:16" ht="14.4" x14ac:dyDescent="0.25">
      <c r="A6" s="43" t="s">
        <v>30</v>
      </c>
      <c r="B6" s="44"/>
      <c r="C6" s="44"/>
      <c r="D6" s="44"/>
      <c r="E6" s="44"/>
      <c r="F6" s="32"/>
    </row>
    <row r="7" spans="1:16" s="3" customFormat="1" ht="19.2" customHeight="1" x14ac:dyDescent="0.3">
      <c r="A7" s="5"/>
      <c r="B7" s="6" t="s">
        <v>7</v>
      </c>
      <c r="C7" s="6" t="s">
        <v>8</v>
      </c>
      <c r="D7" s="6" t="s">
        <v>9</v>
      </c>
      <c r="E7" s="11" t="s">
        <v>0</v>
      </c>
      <c r="F7" s="33"/>
    </row>
    <row r="8" spans="1:16" s="2" customFormat="1" ht="19.2" customHeight="1" x14ac:dyDescent="0.3">
      <c r="A8" s="7" t="s">
        <v>4</v>
      </c>
      <c r="B8" s="4">
        <v>15583.8</v>
      </c>
      <c r="C8" s="4">
        <v>10822.7</v>
      </c>
      <c r="D8" s="4">
        <v>9749.7999999999993</v>
      </c>
      <c r="E8" s="12">
        <f t="shared" ref="E8:E9" si="0">SUM(B8:D8)</f>
        <v>36156.300000000003</v>
      </c>
      <c r="F8" s="34"/>
    </row>
    <row r="9" spans="1:16" s="2" customFormat="1" ht="19.2" customHeight="1" x14ac:dyDescent="0.3">
      <c r="A9" s="7" t="s">
        <v>5</v>
      </c>
      <c r="B9" s="4">
        <v>1789.1</v>
      </c>
      <c r="C9" s="4"/>
      <c r="D9" s="4"/>
      <c r="E9" s="12">
        <f t="shared" si="0"/>
        <v>1789.1</v>
      </c>
      <c r="F9" s="34"/>
    </row>
    <row r="10" spans="1:16" s="2" customFormat="1" ht="19.2" customHeight="1" x14ac:dyDescent="0.3">
      <c r="A10" s="10" t="s">
        <v>6</v>
      </c>
      <c r="B10" s="8">
        <f>SUM(B8:B9)</f>
        <v>17372.899999999998</v>
      </c>
      <c r="C10" s="8">
        <f t="shared" ref="C10:E10" si="1">SUM(C8:C9)</f>
        <v>10822.7</v>
      </c>
      <c r="D10" s="8">
        <f t="shared" si="1"/>
        <v>9749.7999999999993</v>
      </c>
      <c r="E10" s="9">
        <f t="shared" si="1"/>
        <v>37945.4</v>
      </c>
      <c r="F10" s="34"/>
    </row>
    <row r="12" spans="1:16" ht="15" thickBot="1" x14ac:dyDescent="0.3">
      <c r="A12" s="41" t="s">
        <v>32</v>
      </c>
      <c r="B12" s="42"/>
      <c r="C12" s="42"/>
      <c r="D12" s="42"/>
      <c r="E12" s="42"/>
      <c r="F12" s="42"/>
      <c r="G12" s="42"/>
      <c r="H12" s="42"/>
    </row>
    <row r="13" spans="1:16" s="13" customFormat="1" ht="43.2" customHeight="1" x14ac:dyDescent="0.3">
      <c r="A13" s="14" t="s">
        <v>29</v>
      </c>
      <c r="B13" s="15" t="s">
        <v>11</v>
      </c>
      <c r="C13" s="15" t="s">
        <v>10</v>
      </c>
      <c r="D13" s="15" t="s">
        <v>13</v>
      </c>
      <c r="E13" s="15" t="s">
        <v>1</v>
      </c>
      <c r="F13" s="15" t="s">
        <v>22</v>
      </c>
      <c r="G13" s="15" t="s">
        <v>2</v>
      </c>
      <c r="H13" s="16" t="s">
        <v>3</v>
      </c>
    </row>
    <row r="14" spans="1:16" s="13" customFormat="1" ht="46.8" customHeight="1" thickBot="1" x14ac:dyDescent="0.35">
      <c r="A14" s="17" t="s">
        <v>12</v>
      </c>
      <c r="B14" s="18" t="s">
        <v>33</v>
      </c>
      <c r="C14" s="19">
        <v>270000</v>
      </c>
      <c r="D14" s="19">
        <f>C14*98%*1%</f>
        <v>2646</v>
      </c>
      <c r="E14" s="19">
        <f>(C14+D14)*10%</f>
        <v>27264.600000000002</v>
      </c>
      <c r="F14" s="19">
        <v>1670</v>
      </c>
      <c r="G14" s="19">
        <f>C14+D14+E14+F14</f>
        <v>301580.59999999998</v>
      </c>
      <c r="H14" s="36">
        <f>G14/E10</f>
        <v>7.9477512425748564</v>
      </c>
      <c r="I14" s="37"/>
    </row>
    <row r="15" spans="1:16" s="13" customFormat="1" ht="30" customHeight="1" x14ac:dyDescent="0.3">
      <c r="A15" s="20"/>
      <c r="B15" s="20"/>
      <c r="C15" s="21"/>
      <c r="D15" s="21"/>
      <c r="E15" s="21"/>
      <c r="F15" s="21"/>
      <c r="G15" s="21"/>
      <c r="H15" s="31"/>
    </row>
    <row r="16" spans="1:16" s="13" customFormat="1" ht="14.4" customHeight="1" thickBot="1" x14ac:dyDescent="0.35">
      <c r="A16" s="45" t="s">
        <v>31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  <row r="17" spans="1:15" ht="45.6" x14ac:dyDescent="0.25">
      <c r="A17" s="22" t="s">
        <v>29</v>
      </c>
      <c r="B17" s="23" t="s">
        <v>15</v>
      </c>
      <c r="C17" s="23" t="s">
        <v>16</v>
      </c>
      <c r="D17" s="23" t="s">
        <v>17</v>
      </c>
      <c r="E17" s="24" t="s">
        <v>18</v>
      </c>
      <c r="F17" s="24" t="s">
        <v>26</v>
      </c>
      <c r="G17" s="24" t="s">
        <v>19</v>
      </c>
      <c r="H17" s="24" t="s">
        <v>20</v>
      </c>
      <c r="I17" s="24" t="s">
        <v>21</v>
      </c>
      <c r="J17" s="24" t="s">
        <v>22</v>
      </c>
      <c r="K17" s="24" t="s">
        <v>23</v>
      </c>
      <c r="L17" s="24" t="s">
        <v>24</v>
      </c>
      <c r="M17" s="24" t="s">
        <v>27</v>
      </c>
      <c r="N17" s="24" t="s">
        <v>28</v>
      </c>
      <c r="O17" s="25" t="s">
        <v>25</v>
      </c>
    </row>
    <row r="18" spans="1:15" ht="24.6" thickBot="1" x14ac:dyDescent="0.3">
      <c r="A18" s="26" t="s">
        <v>14</v>
      </c>
      <c r="B18" s="27" t="s">
        <v>34</v>
      </c>
      <c r="C18" s="28">
        <v>4</v>
      </c>
      <c r="D18" s="28">
        <v>30500</v>
      </c>
      <c r="E18" s="29">
        <f>C18*D18</f>
        <v>122000</v>
      </c>
      <c r="F18" s="29">
        <f>53375/12</f>
        <v>4447.916666666667</v>
      </c>
      <c r="G18" s="29">
        <f>E18/12</f>
        <v>10166.666666666666</v>
      </c>
      <c r="H18" s="29">
        <f>E18+G18+F18</f>
        <v>136614.58333333331</v>
      </c>
      <c r="I18" s="29">
        <f>C18*16242*30.2%+(H18-C18*16242)*15%</f>
        <v>30367.323499999999</v>
      </c>
      <c r="J18" s="29">
        <f>(H18+I18)*0.01</f>
        <v>1669.8190683333332</v>
      </c>
      <c r="K18" s="29">
        <f>C18*(6360/12+6600/24)</f>
        <v>3220</v>
      </c>
      <c r="L18" s="29">
        <f>H18+I18+J18+K18</f>
        <v>171871.72590166665</v>
      </c>
      <c r="M18" s="30">
        <f>L18*98%*1%</f>
        <v>1684.3429138363331</v>
      </c>
      <c r="N18" s="30">
        <f>(L18+M18)*0.1</f>
        <v>17355.606881550299</v>
      </c>
      <c r="O18" s="35">
        <f>(L18+M18+N18)/E10</f>
        <v>5.0312205352177939</v>
      </c>
    </row>
    <row r="19" spans="1:15" x14ac:dyDescent="0.25">
      <c r="O19" s="38"/>
    </row>
  </sheetData>
  <mergeCells count="4">
    <mergeCell ref="J1:P4"/>
    <mergeCell ref="A12:H12"/>
    <mergeCell ref="A6:E6"/>
    <mergeCell ref="A16:P16"/>
  </mergeCells>
  <pageMargins left="0.31496062992125984" right="0.11811023622047245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Услуги охраны, администраторов</vt:lpstr>
    </vt:vector>
  </TitlesOfParts>
  <Company>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Сентякова Екатерина С.</dc:creator>
  <cp:lastModifiedBy>Лобанова Алена</cp:lastModifiedBy>
  <cp:lastPrinted>2023-02-16T14:47:43Z</cp:lastPrinted>
  <dcterms:created xsi:type="dcterms:W3CDTF">2021-02-16T11:30:45Z</dcterms:created>
  <dcterms:modified xsi:type="dcterms:W3CDTF">2023-02-17T10:02:04Z</dcterms:modified>
</cp:coreProperties>
</file>